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<sst xmlns="http://schemas.openxmlformats.org/spreadsheetml/2006/main" count="38" uniqueCount="38">
  <si>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Pool Attendant</t>
  </si>
  <si>
    <t>Ball Field Maint</t>
  </si>
  <si>
    <t>Snow Removal</t>
  </si>
  <si>
    <t>Management Fee</t>
  </si>
  <si>
    <t>Woodmoor</t>
  </si>
  <si>
    <t>Village</t>
  </si>
  <si>
    <t>Ridge</t>
  </si>
  <si>
    <t>Duplex &amp;</t>
  </si>
  <si>
    <t>Townhome</t>
  </si>
  <si>
    <t>Meeting House Maint &amp; Util</t>
  </si>
  <si>
    <t xml:space="preserve">Pool Repairs </t>
  </si>
  <si>
    <t>Tennis Court Maint.</t>
  </si>
  <si>
    <t>Landscaping &amp; Irrigation</t>
  </si>
  <si>
    <t>Misc Contracts (2)</t>
  </si>
  <si>
    <t>Conservancy Reserves</t>
  </si>
  <si>
    <t>Total Pool</t>
  </si>
  <si>
    <t>Total Contracts</t>
  </si>
  <si>
    <t>Conservancy Admin Fee (1)</t>
  </si>
  <si>
    <t>Council Landscaping &amp; Irrigation</t>
  </si>
  <si>
    <t>Council Tree Pruning</t>
  </si>
  <si>
    <t>Council Snow Removal</t>
  </si>
  <si>
    <t>Council Misc Contracts (2)</t>
  </si>
  <si>
    <t>TOTAL CONSERVANCY FEE</t>
  </si>
  <si>
    <t>Council Reserves</t>
  </si>
  <si>
    <t>TOTAL COUNCIL FEE</t>
  </si>
  <si>
    <t>Council Util, incl Water &amp; Sewer</t>
  </si>
  <si>
    <t>Total Conservancy Contracts</t>
  </si>
  <si>
    <t>(2)  Misc Contracts include Lands Improvement and Pest Control</t>
  </si>
  <si>
    <t>Pool Operation</t>
  </si>
  <si>
    <t>Storm Drains &amp; Gen'l Maint</t>
  </si>
  <si>
    <t>Council Admin Fee (1)</t>
  </si>
  <si>
    <t>Council Gen'l Maint</t>
  </si>
  <si>
    <t>CONSERVANCY FEES:</t>
  </si>
  <si>
    <t>Utilities O/T Meeting House</t>
  </si>
  <si>
    <t>COUNCIL FEES:</t>
  </si>
  <si>
    <t>TOAL ASSOC. FEE  *</t>
  </si>
  <si>
    <t>* Actual "Total Assoc. Fees" are rounded down.</t>
  </si>
  <si>
    <t>(1)  Admin Fee includes Audit, Legal, Postage, Committee Services, &amp; Insurance Fee and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</si>
</sst>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_(&quot;$&quot;* #,##0.0000_);_(&quot;$&quot;* \(#,##0.0000\);_(&quot;$&quot;* &quot;-&quot;??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2" xfId="0" applyNumberFormat="1" applyFont="1" applyBorder="1" applyAlignment="1">
      <alignment/>
    </xf>
    <xf numFmtId="44" fontId="0" fillId="0" borderId="3" xfId="0" applyNumberFormat="1" applyFon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8" xfId="0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1" fillId="2" borderId="2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3" borderId="1" xfId="0" applyFont="1" applyFill="1" applyBorder="1" applyAlignment="1">
      <alignment/>
    </xf>
    <xf numFmtId="44" fontId="1" fillId="3" borderId="2" xfId="0" applyNumberFormat="1" applyFont="1" applyFill="1" applyBorder="1" applyAlignment="1">
      <alignment/>
    </xf>
    <xf numFmtId="44" fontId="1" fillId="3" borderId="3" xfId="0" applyNumberFormat="1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0" borderId="1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" xfId="0" applyFon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44" fontId="0" fillId="0" borderId="3" xfId="0" applyNumberForma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6">
      <selection activeCell="G47" sqref="G47"/>
    </sheetView>
  </sheetViews>
  <sheetFormatPr defaultColWidth="9.140625" defaultRowHeight="12.75"/>
  <cols>
    <col min="1" max="1" width="31.57421875" style="0" customWidth="1"/>
    <col min="2" max="4" width="13.7109375" style="0" customWidth="1"/>
    <col min="5" max="5" width="15.421875" style="0" customWidth="1"/>
  </cols>
  <sheetData>
    <row r="1" spans="1:5" ht="13.5" thickTop="1">
      <c r="A1" s="44">
        <v>2008</v>
      </c>
      <c r="B1" s="13"/>
      <c r="C1" s="13"/>
      <c r="D1" s="13"/>
      <c r="E1" s="14" t="s">
        <v>7</v>
      </c>
    </row>
    <row r="2" spans="1:5" ht="12.75">
      <c r="A2" s="45"/>
      <c r="B2" s="15" t="s">
        <v>4</v>
      </c>
      <c r="C2" s="15" t="s">
        <v>5</v>
      </c>
      <c r="D2" s="15" t="s">
        <v>6</v>
      </c>
      <c r="E2" s="16" t="s">
        <v>8</v>
      </c>
    </row>
    <row r="3" spans="1:5" ht="12.75">
      <c r="A3" s="45"/>
      <c r="B3" s="17">
        <v>54</v>
      </c>
      <c r="C3" s="17">
        <v>72</v>
      </c>
      <c r="D3" s="17">
        <v>30</v>
      </c>
      <c r="E3" s="18">
        <v>60</v>
      </c>
    </row>
    <row r="4" spans="1:5" ht="7.5" customHeight="1">
      <c r="A4" s="3"/>
      <c r="B4" s="19"/>
      <c r="C4" s="19"/>
      <c r="D4" s="19"/>
      <c r="E4" s="20"/>
    </row>
    <row r="5" spans="1:5" ht="12.75">
      <c r="A5" s="36" t="s">
        <v>32</v>
      </c>
      <c r="B5" s="4"/>
      <c r="C5" s="4"/>
      <c r="D5" s="4"/>
      <c r="E5" s="5"/>
    </row>
    <row r="6" spans="1:5" ht="7.5" customHeight="1">
      <c r="A6" s="21"/>
      <c r="B6" s="4"/>
      <c r="C6" s="4"/>
      <c r="D6" s="4"/>
      <c r="E6" s="5"/>
    </row>
    <row r="7" spans="1:7" ht="12.75">
      <c r="A7" s="6" t="s">
        <v>17</v>
      </c>
      <c r="B7" s="7">
        <f>33434/216/12</f>
        <v>12.89891975308642</v>
      </c>
      <c r="C7" s="7">
        <f>33434/216/12</f>
        <v>12.89891975308642</v>
      </c>
      <c r="D7" s="7">
        <f>33434/216/12</f>
        <v>12.89891975308642</v>
      </c>
      <c r="E7" s="8">
        <f>33434/216/12</f>
        <v>12.89891975308642</v>
      </c>
      <c r="G7" s="1"/>
    </row>
    <row r="8" spans="1:5" ht="7.5" customHeight="1">
      <c r="A8" s="3"/>
      <c r="B8" s="4"/>
      <c r="C8" s="4"/>
      <c r="D8" s="4"/>
      <c r="E8" s="5"/>
    </row>
    <row r="9" spans="1:5" ht="12.75">
      <c r="A9" s="6" t="s">
        <v>9</v>
      </c>
      <c r="B9" s="7">
        <f>8606/216/12</f>
        <v>3.3202160493827164</v>
      </c>
      <c r="C9" s="7">
        <f>8606/216/12</f>
        <v>3.3202160493827164</v>
      </c>
      <c r="D9" s="7">
        <f>8606/216/12</f>
        <v>3.3202160493827164</v>
      </c>
      <c r="E9" s="8">
        <f>8606/216/12</f>
        <v>3.3202160493827164</v>
      </c>
    </row>
    <row r="10" spans="1:5" ht="7.5" customHeight="1">
      <c r="A10" s="3"/>
      <c r="B10" s="4"/>
      <c r="C10" s="4"/>
      <c r="D10" s="4"/>
      <c r="E10" s="5"/>
    </row>
    <row r="11" spans="1:5" ht="12.75">
      <c r="A11" s="3" t="s">
        <v>28</v>
      </c>
      <c r="B11" s="7">
        <f>(15000+500)/216/12</f>
        <v>5.979938271604937</v>
      </c>
      <c r="C11" s="7">
        <f>(15000+500)/216/12</f>
        <v>5.979938271604937</v>
      </c>
      <c r="D11" s="7">
        <f>(15000+500)/216/12</f>
        <v>5.979938271604937</v>
      </c>
      <c r="E11" s="8">
        <f>(15000+500)/216/12</f>
        <v>5.979938271604937</v>
      </c>
    </row>
    <row r="12" spans="1:5" ht="12.75">
      <c r="A12" s="3" t="s">
        <v>10</v>
      </c>
      <c r="B12" s="7">
        <f>7645/216/12</f>
        <v>2.94945987654321</v>
      </c>
      <c r="C12" s="7">
        <f>7645/216/12</f>
        <v>2.94945987654321</v>
      </c>
      <c r="D12" s="7">
        <f>7645/216/12</f>
        <v>2.94945987654321</v>
      </c>
      <c r="E12" s="8">
        <f>7645/216/12</f>
        <v>2.94945987654321</v>
      </c>
    </row>
    <row r="13" spans="1:5" ht="12.75">
      <c r="A13" s="3" t="s">
        <v>0</v>
      </c>
      <c r="B13" s="11">
        <f>7413/216/12</f>
        <v>2.8599537037037037</v>
      </c>
      <c r="C13" s="11">
        <f>7413/216/12</f>
        <v>2.8599537037037037</v>
      </c>
      <c r="D13" s="11">
        <f>7413/216/12</f>
        <v>2.8599537037037037</v>
      </c>
      <c r="E13" s="12">
        <f>7413/216/12</f>
        <v>2.8599537037037037</v>
      </c>
    </row>
    <row r="14" spans="1:7" ht="12.75">
      <c r="A14" s="6" t="s">
        <v>15</v>
      </c>
      <c r="B14" s="9">
        <f>B11+B12+B13</f>
        <v>11.789351851851851</v>
      </c>
      <c r="C14" s="9">
        <f>C11+C12+C13</f>
        <v>11.789351851851851</v>
      </c>
      <c r="D14" s="9">
        <f>D11+D12+D13</f>
        <v>11.789351851851851</v>
      </c>
      <c r="E14" s="10">
        <f>E11+E12+E13</f>
        <v>11.789351851851851</v>
      </c>
      <c r="G14" s="1"/>
    </row>
    <row r="15" spans="1:5" ht="7.5" customHeight="1">
      <c r="A15" s="3"/>
      <c r="B15" s="4"/>
      <c r="C15" s="4"/>
      <c r="D15" s="4"/>
      <c r="E15" s="5"/>
    </row>
    <row r="16" spans="1:5" ht="12.75">
      <c r="A16" s="6" t="s">
        <v>33</v>
      </c>
      <c r="B16" s="7">
        <f>6250/216/12</f>
        <v>2.4112654320987654</v>
      </c>
      <c r="C16" s="7">
        <f>6250/216/12</f>
        <v>2.4112654320987654</v>
      </c>
      <c r="D16" s="7">
        <f>6250/216/12</f>
        <v>2.4112654320987654</v>
      </c>
      <c r="E16" s="8">
        <f>6250/216/12</f>
        <v>2.4112654320987654</v>
      </c>
    </row>
    <row r="17" spans="1:5" ht="7.5" customHeight="1">
      <c r="A17" s="3"/>
      <c r="B17" s="4"/>
      <c r="C17" s="4"/>
      <c r="D17" s="4"/>
      <c r="E17" s="5"/>
    </row>
    <row r="18" spans="1:5" ht="12.75">
      <c r="A18" s="6" t="s">
        <v>11</v>
      </c>
      <c r="B18" s="7">
        <f>2188/216/12</f>
        <v>0.8441358024691358</v>
      </c>
      <c r="C18" s="7">
        <f>2188/216/12</f>
        <v>0.8441358024691358</v>
      </c>
      <c r="D18" s="7">
        <f>2188/216/12</f>
        <v>0.8441358024691358</v>
      </c>
      <c r="E18" s="8">
        <f>2188/216/12</f>
        <v>0.8441358024691358</v>
      </c>
    </row>
    <row r="19" spans="1:5" ht="7.5" customHeight="1">
      <c r="A19" s="3"/>
      <c r="B19" s="4"/>
      <c r="C19" s="4"/>
      <c r="D19" s="4"/>
      <c r="E19" s="5"/>
    </row>
    <row r="20" spans="1:5" ht="12.75">
      <c r="A20" s="6" t="s">
        <v>29</v>
      </c>
      <c r="B20" s="7">
        <f>(1500+1279)/216/12</f>
        <v>1.072145061728395</v>
      </c>
      <c r="C20" s="7">
        <f>(1500+1279)/216/12</f>
        <v>1.072145061728395</v>
      </c>
      <c r="D20" s="7">
        <f>(1500+1279)/216/12</f>
        <v>1.072145061728395</v>
      </c>
      <c r="E20" s="8">
        <f>(1500+1279)/216/12</f>
        <v>1.072145061728395</v>
      </c>
    </row>
    <row r="21" spans="1:5" ht="7.5" customHeight="1">
      <c r="A21" s="3"/>
      <c r="B21" s="4"/>
      <c r="C21" s="4"/>
      <c r="D21" s="4"/>
      <c r="E21" s="5"/>
    </row>
    <row r="22" spans="1:5" ht="12.75">
      <c r="A22" s="3" t="s">
        <v>12</v>
      </c>
      <c r="B22" s="7">
        <f>(700+17876)/216/12</f>
        <v>7.166666666666667</v>
      </c>
      <c r="C22" s="7">
        <f>(700+17876)/216/12</f>
        <v>7.166666666666667</v>
      </c>
      <c r="D22" s="7">
        <f>(700+17876)/216/12</f>
        <v>7.166666666666667</v>
      </c>
      <c r="E22" s="8">
        <f>(700+17876)/216/12</f>
        <v>7.166666666666667</v>
      </c>
    </row>
    <row r="23" spans="1:5" ht="12.75">
      <c r="A23" s="3" t="s">
        <v>1</v>
      </c>
      <c r="B23" s="7">
        <f>4000/216/12</f>
        <v>1.5432098765432098</v>
      </c>
      <c r="C23" s="7">
        <f>4000/216/12</f>
        <v>1.5432098765432098</v>
      </c>
      <c r="D23" s="7">
        <f>4000/216/12</f>
        <v>1.5432098765432098</v>
      </c>
      <c r="E23" s="8">
        <f>4000/216/12</f>
        <v>1.5432098765432098</v>
      </c>
    </row>
    <row r="24" spans="1:5" ht="12.75">
      <c r="A24" s="3" t="s">
        <v>2</v>
      </c>
      <c r="B24" s="7">
        <f>4650/216/12</f>
        <v>1.7939814814814816</v>
      </c>
      <c r="C24" s="7">
        <f>4650/216/12</f>
        <v>1.7939814814814816</v>
      </c>
      <c r="D24" s="7">
        <f>4650/216/12</f>
        <v>1.7939814814814816</v>
      </c>
      <c r="E24" s="8">
        <f>4650/216/12</f>
        <v>1.7939814814814816</v>
      </c>
    </row>
    <row r="25" spans="1:5" ht="12.75">
      <c r="A25" s="3" t="s">
        <v>13</v>
      </c>
      <c r="B25" s="11">
        <f>(500+290)/216/12</f>
        <v>0.30478395061728397</v>
      </c>
      <c r="C25" s="11">
        <f>(500+290)/216/12</f>
        <v>0.30478395061728397</v>
      </c>
      <c r="D25" s="11">
        <f>(500+290)/216/12</f>
        <v>0.30478395061728397</v>
      </c>
      <c r="E25" s="12">
        <f>(500+290)/216/12</f>
        <v>0.30478395061728397</v>
      </c>
    </row>
    <row r="26" spans="1:7" ht="12.75">
      <c r="A26" s="6" t="s">
        <v>26</v>
      </c>
      <c r="B26" s="9">
        <f>B22+B23+B24+B25</f>
        <v>10.80864197530864</v>
      </c>
      <c r="C26" s="9">
        <f>C22+C23+C24+C25</f>
        <v>10.80864197530864</v>
      </c>
      <c r="D26" s="9">
        <f>D22+D23+D24+D25</f>
        <v>10.80864197530864</v>
      </c>
      <c r="E26" s="10">
        <f>E22+E23+E24+E25</f>
        <v>10.80864197530864</v>
      </c>
      <c r="G26" s="1"/>
    </row>
    <row r="27" spans="1:5" ht="7.5" customHeight="1">
      <c r="A27" s="3"/>
      <c r="B27" s="4"/>
      <c r="C27" s="4"/>
      <c r="D27" s="4"/>
      <c r="E27" s="5"/>
    </row>
    <row r="28" spans="1:5" ht="12.75">
      <c r="A28" s="6" t="s">
        <v>14</v>
      </c>
      <c r="B28" s="7">
        <f>48917/216/12</f>
        <v>18.872299382716047</v>
      </c>
      <c r="C28" s="7">
        <f>48917/216/12</f>
        <v>18.872299382716047</v>
      </c>
      <c r="D28" s="7">
        <f>48917/216/12</f>
        <v>18.872299382716047</v>
      </c>
      <c r="E28" s="8">
        <f>48917/216/12</f>
        <v>18.872299382716047</v>
      </c>
    </row>
    <row r="29" spans="1:5" ht="7.5" customHeight="1">
      <c r="A29" s="3"/>
      <c r="B29" s="4"/>
      <c r="C29" s="4"/>
      <c r="D29" s="4"/>
      <c r="E29" s="5"/>
    </row>
    <row r="30" spans="1:5" ht="12.75">
      <c r="A30" s="6" t="s">
        <v>3</v>
      </c>
      <c r="B30" s="7">
        <v>1</v>
      </c>
      <c r="C30" s="7">
        <v>0</v>
      </c>
      <c r="D30" s="7">
        <v>0</v>
      </c>
      <c r="E30" s="8">
        <v>0</v>
      </c>
    </row>
    <row r="31" spans="1:5" ht="7.5" customHeight="1" thickBot="1">
      <c r="A31" s="3"/>
      <c r="B31" s="4"/>
      <c r="C31" s="4"/>
      <c r="D31" s="4"/>
      <c r="E31" s="5"/>
    </row>
    <row r="32" spans="1:5" ht="7.5" customHeight="1">
      <c r="A32" s="37"/>
      <c r="B32" s="22"/>
      <c r="C32" s="22"/>
      <c r="D32" s="22"/>
      <c r="E32" s="38"/>
    </row>
    <row r="33" spans="1:5" ht="12.75">
      <c r="A33" s="39" t="s">
        <v>22</v>
      </c>
      <c r="B33" s="23">
        <f>B7+B9+B14+B16+B18+B20+B26+B28+B30</f>
        <v>63.016975308641975</v>
      </c>
      <c r="C33" s="23">
        <f>C7+C9+C14+C16+C18+C20+C26+C28+C30</f>
        <v>62.016975308641975</v>
      </c>
      <c r="D33" s="23">
        <f>D7+D9+D14+D16+D18+D20+D26+D28+D30</f>
        <v>62.016975308641975</v>
      </c>
      <c r="E33" s="40">
        <f>E7+E9+E14+E16+E18+E20+E26+E28+E30</f>
        <v>62.016975308641975</v>
      </c>
    </row>
    <row r="34" spans="1:5" ht="7.5" customHeight="1" thickBot="1">
      <c r="A34" s="41"/>
      <c r="B34" s="24"/>
      <c r="C34" s="24"/>
      <c r="D34" s="24"/>
      <c r="E34" s="42"/>
    </row>
    <row r="35" spans="1:5" ht="7.5" customHeight="1">
      <c r="A35" s="3"/>
      <c r="B35" s="4"/>
      <c r="C35" s="4"/>
      <c r="D35" s="4"/>
      <c r="E35" s="5"/>
    </row>
    <row r="36" spans="1:5" ht="12.75">
      <c r="A36" s="36" t="s">
        <v>34</v>
      </c>
      <c r="B36" s="4"/>
      <c r="C36" s="4"/>
      <c r="D36" s="4"/>
      <c r="E36" s="5"/>
    </row>
    <row r="37" spans="1:5" ht="7.5" customHeight="1">
      <c r="A37" s="3"/>
      <c r="B37" s="4"/>
      <c r="C37" s="4"/>
      <c r="D37" s="4"/>
      <c r="E37" s="5"/>
    </row>
    <row r="38" spans="1:5" ht="12.75">
      <c r="A38" s="6" t="s">
        <v>30</v>
      </c>
      <c r="B38" s="4"/>
      <c r="C38" s="7">
        <f>21138/C3/12</f>
        <v>24.465277777777775</v>
      </c>
      <c r="D38" s="7">
        <f>4156/D3/12</f>
        <v>11.544444444444444</v>
      </c>
      <c r="E38" s="8">
        <f>53764/E3/12</f>
        <v>74.67222222222223</v>
      </c>
    </row>
    <row r="39" spans="1:5" ht="7.5" customHeight="1">
      <c r="A39" s="3"/>
      <c r="B39" s="4"/>
      <c r="C39" s="4"/>
      <c r="D39" s="4"/>
      <c r="E39" s="5"/>
    </row>
    <row r="40" spans="1:5" ht="12.75">
      <c r="A40" s="6" t="s">
        <v>25</v>
      </c>
      <c r="B40" s="4"/>
      <c r="C40" s="7">
        <f>6500/C3/12</f>
        <v>7.523148148148148</v>
      </c>
      <c r="D40" s="7">
        <f>1000/D3/12</f>
        <v>2.777777777777778</v>
      </c>
      <c r="E40" s="8">
        <f>6000/E3/12</f>
        <v>8.333333333333334</v>
      </c>
    </row>
    <row r="41" spans="1:5" ht="7.5" customHeight="1">
      <c r="A41" s="3"/>
      <c r="B41" s="4"/>
      <c r="C41" s="4"/>
      <c r="D41" s="4"/>
      <c r="E41" s="5"/>
    </row>
    <row r="42" spans="1:5" ht="12.75">
      <c r="A42" s="6" t="s">
        <v>31</v>
      </c>
      <c r="B42" s="4"/>
      <c r="C42" s="7">
        <f>1355/C3/12</f>
        <v>1.568287037037037</v>
      </c>
      <c r="D42" s="7">
        <f>455/D3/12</f>
        <v>1.2638888888888888</v>
      </c>
      <c r="E42" s="8">
        <f>3000/E3/12</f>
        <v>4.166666666666667</v>
      </c>
    </row>
    <row r="43" spans="1:5" ht="7.5" customHeight="1">
      <c r="A43" s="3"/>
      <c r="B43" s="4"/>
      <c r="C43" s="4"/>
      <c r="D43" s="4"/>
      <c r="E43" s="5"/>
    </row>
    <row r="44" spans="1:5" ht="12.75">
      <c r="A44" s="3" t="s">
        <v>18</v>
      </c>
      <c r="B44" s="4"/>
      <c r="C44" s="7">
        <f>(2340+77880)/C3/12</f>
        <v>92.84722222222223</v>
      </c>
      <c r="D44" s="7">
        <v>0</v>
      </c>
      <c r="E44" s="8">
        <f>(32000)/E3/12</f>
        <v>44.44444444444445</v>
      </c>
    </row>
    <row r="45" spans="1:5" ht="12.75">
      <c r="A45" s="3" t="s">
        <v>19</v>
      </c>
      <c r="B45" s="4"/>
      <c r="C45" s="7">
        <f>1500/C3/12</f>
        <v>1.736111111111111</v>
      </c>
      <c r="D45" s="7">
        <v>0</v>
      </c>
      <c r="E45" s="43">
        <v>0</v>
      </c>
    </row>
    <row r="46" spans="1:5" ht="12.75">
      <c r="A46" s="3" t="s">
        <v>20</v>
      </c>
      <c r="B46" s="4"/>
      <c r="C46" s="7">
        <f>40000/C3/12</f>
        <v>46.2962962962963</v>
      </c>
      <c r="D46" s="7">
        <f>5000/D3/12</f>
        <v>13.888888888888888</v>
      </c>
      <c r="E46" s="8">
        <f>30000/E3/12</f>
        <v>41.666666666666664</v>
      </c>
    </row>
    <row r="47" spans="1:5" ht="12.75">
      <c r="A47" s="3" t="s">
        <v>21</v>
      </c>
      <c r="B47" s="4"/>
      <c r="C47" s="11">
        <f>(5000+297)/C3/12</f>
        <v>6.130787037037037</v>
      </c>
      <c r="D47" s="11">
        <v>0</v>
      </c>
      <c r="E47" s="12">
        <f>(2000+1500)/E3/12</f>
        <v>4.861111111111112</v>
      </c>
    </row>
    <row r="48" spans="1:8" ht="12.75">
      <c r="A48" s="6" t="s">
        <v>16</v>
      </c>
      <c r="B48" s="4"/>
      <c r="C48" s="9">
        <f>C44+C45+C46+C47</f>
        <v>147.01041666666669</v>
      </c>
      <c r="D48" s="9">
        <f>D44+D45+D46+D47</f>
        <v>13.888888888888888</v>
      </c>
      <c r="E48" s="10">
        <f>E44+E45+E46+E47</f>
        <v>90.97222222222223</v>
      </c>
      <c r="H48" s="2"/>
    </row>
    <row r="49" spans="1:5" ht="7.5" customHeight="1">
      <c r="A49" s="3"/>
      <c r="B49" s="4"/>
      <c r="C49" s="4"/>
      <c r="D49" s="4"/>
      <c r="E49" s="5"/>
    </row>
    <row r="50" spans="1:5" ht="12.75">
      <c r="A50" s="6" t="s">
        <v>23</v>
      </c>
      <c r="B50" s="4"/>
      <c r="C50" s="7">
        <f>30000/C3/12</f>
        <v>34.72222222222222</v>
      </c>
      <c r="D50" s="7">
        <f>12069/D3/12</f>
        <v>33.525</v>
      </c>
      <c r="E50" s="8">
        <f>5656/E3/12</f>
        <v>7.855555555555555</v>
      </c>
    </row>
    <row r="51" spans="1:5" ht="7.5" customHeight="1" thickBot="1">
      <c r="A51" s="3"/>
      <c r="B51" s="4"/>
      <c r="C51" s="4"/>
      <c r="D51" s="4"/>
      <c r="E51" s="5"/>
    </row>
    <row r="52" spans="1:5" ht="7.5" customHeight="1">
      <c r="A52" s="37"/>
      <c r="B52" s="22"/>
      <c r="C52" s="22"/>
      <c r="D52" s="22"/>
      <c r="E52" s="38"/>
    </row>
    <row r="53" spans="1:5" ht="12.75">
      <c r="A53" s="39" t="s">
        <v>24</v>
      </c>
      <c r="B53" s="26">
        <v>0</v>
      </c>
      <c r="C53" s="23">
        <f>C38+C40+C42+C48+C50</f>
        <v>215.28935185185188</v>
      </c>
      <c r="D53" s="23">
        <f>D38+D40+D42+D48+D50</f>
        <v>63</v>
      </c>
      <c r="E53" s="40">
        <f>E38+E40+E42+E48+E50</f>
        <v>186</v>
      </c>
    </row>
    <row r="54" spans="1:5" ht="7.5" customHeight="1" thickBot="1">
      <c r="A54" s="41"/>
      <c r="B54" s="24"/>
      <c r="C54" s="24"/>
      <c r="D54" s="24"/>
      <c r="E54" s="42"/>
    </row>
    <row r="55" spans="1:5" ht="19.5" customHeight="1" thickBot="1">
      <c r="A55" s="25"/>
      <c r="B55" s="25"/>
      <c r="C55" s="25"/>
      <c r="D55" s="25"/>
      <c r="E55" s="25"/>
    </row>
    <row r="56" spans="1:5" ht="7.5" customHeight="1" thickTop="1">
      <c r="A56" s="27"/>
      <c r="B56" s="28"/>
      <c r="C56" s="28"/>
      <c r="D56" s="28"/>
      <c r="E56" s="29"/>
    </row>
    <row r="57" spans="1:5" ht="15.75">
      <c r="A57" s="30" t="s">
        <v>35</v>
      </c>
      <c r="B57" s="31">
        <f>B33+B53</f>
        <v>63.016975308641975</v>
      </c>
      <c r="C57" s="31">
        <f>C33+C53</f>
        <v>277.3063271604939</v>
      </c>
      <c r="D57" s="31">
        <f>D33+D53</f>
        <v>125.01697530864197</v>
      </c>
      <c r="E57" s="32">
        <f>E33+E53</f>
        <v>248.01697530864197</v>
      </c>
    </row>
    <row r="58" spans="1:5" ht="7.5" customHeight="1" thickBot="1">
      <c r="A58" s="33"/>
      <c r="B58" s="34"/>
      <c r="C58" s="34"/>
      <c r="D58" s="34"/>
      <c r="E58" s="35"/>
    </row>
    <row r="59" ht="13.5" thickTop="1"/>
    <row r="60" ht="12.75">
      <c r="A60" t="s">
        <v>36</v>
      </c>
    </row>
    <row r="62" ht="12.75">
      <c r="A62" t="s">
        <v>37</v>
      </c>
    </row>
    <row r="64" ht="12.75">
      <c r="A64" t="s">
        <v>27</v>
      </c>
    </row>
  </sheetData>
  <mergeCells count="1">
    <mergeCell ref="A1:A3"/>
  </mergeCells>
  <printOptions/>
  <pageMargins left="0.75" right="0.75" top="0.75" bottom="0.5" header="0.5" footer="0.25"/>
  <pageSetup horizontalDpi="600" verticalDpi="600" orientation="portrait" r:id="rId1"/>
  <headerFooter alignWithMargins="0">
    <oddHeader>&amp;C&amp;"Arial,Bold"&amp;12 2008 MONTHLY BUDGET BREAKDOWN BY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ellis</dc:creator>
  <cp:keywords/>
  <dc:description/>
  <cp:lastModifiedBy>ROBERT ELLIS</cp:lastModifiedBy>
  <cp:lastPrinted>2008-03-06T15:48:18Z</cp:lastPrinted>
  <dcterms:created xsi:type="dcterms:W3CDTF">2007-01-14T18:17:35Z</dcterms:created>
  <dcterms:modified xsi:type="dcterms:W3CDTF">2008-03-06T15:48:39Z</dcterms:modified>
  <cp:category/>
  <cp:version/>
  <cp:contentType/>
  <cp:contentStatus/>
</cp:coreProperties>
</file>