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<sst xmlns="http://schemas.openxmlformats.org/spreadsheetml/2006/main" count="42" uniqueCount="42">
  <si>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Pool Attendant</t>
  </si>
  <si>
    <t>Ball Field Maint</t>
  </si>
  <si>
    <t>Snow Removal</t>
  </si>
  <si>
    <t>Management Fee</t>
  </si>
  <si>
    <t>Woodmoor</t>
  </si>
  <si>
    <t>Village</t>
  </si>
  <si>
    <t>Ridge</t>
  </si>
  <si>
    <t>Townhome</t>
  </si>
  <si>
    <t>Meeting House Maint &amp; Util</t>
  </si>
  <si>
    <t xml:space="preserve">Pool Repairs </t>
  </si>
  <si>
    <t>Tennis Court Maint.</t>
  </si>
  <si>
    <t>Misc Contracts (2)</t>
  </si>
  <si>
    <t>Conservancy Reserves</t>
  </si>
  <si>
    <t>Total Pool</t>
  </si>
  <si>
    <t>Conservancy Admin Fee (1)</t>
  </si>
  <si>
    <t>Council Tree Pruning</t>
  </si>
  <si>
    <t>Council Snow Removal</t>
  </si>
  <si>
    <t>Council Misc Contracts (2)</t>
  </si>
  <si>
    <t>Council Reserves</t>
  </si>
  <si>
    <t>Council Util, incl Water &amp; Sewer</t>
  </si>
  <si>
    <t>Total Conservancy Contracts</t>
  </si>
  <si>
    <t>Storm Drains &amp; Gen'l Maint</t>
  </si>
  <si>
    <t>Council Admin Fee (1)</t>
  </si>
  <si>
    <t>Council Gen'l Maint</t>
  </si>
  <si>
    <t>CONSERVANCY FEES:</t>
  </si>
  <si>
    <t>Utilities O/T Meeting House</t>
  </si>
  <si>
    <t>COUNCIL FEES:</t>
  </si>
  <si>
    <t>(1)  Admin Fee includes Audit, Legal, Postage, Committee Services, &amp; Insurance Fee and Taxes</t>
  </si>
  <si>
    <t>Pool Operation incl Telephone</t>
  </si>
  <si>
    <t>Duplex</t>
  </si>
  <si>
    <t>Stone Wall Maintenance</t>
  </si>
  <si>
    <t>Capital Projects (3)</t>
  </si>
  <si>
    <t>Council Irrigation</t>
  </si>
  <si>
    <t>Council Landscaping incl mulch/fert.</t>
  </si>
  <si>
    <t>TOTAL CONSERVANCY FEE *</t>
  </si>
  <si>
    <t>(2)  Misc Contracts include Grounds Improvement and Pest Control</t>
  </si>
  <si>
    <t>(3)  Village Council Capital Projects include erosion maintenance</t>
  </si>
  <si>
    <t>Landscaping incl mulch/fert/irrigation</t>
  </si>
  <si>
    <t>Total Council Contracts</t>
  </si>
  <si>
    <t>TOTAL COUNCIL FEE  *</t>
  </si>
  <si>
    <t xml:space="preserve">TOTAL FEE  * </t>
  </si>
  <si>
    <t>* Actual Fees are rounded up/down to nearest dollar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</si>
</sst>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_(&quot;$&quot;* #,##0.0000_);_(&quot;$&quot;* \(#,##0.0000\);_(&quot;$&quot;* &quot;-&quot;??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44" fontId="0" fillId="0" borderId="2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2" xfId="0" applyNumberFormat="1" applyFont="1" applyBorder="1" applyAlignment="1">
      <alignment/>
    </xf>
    <xf numFmtId="44" fontId="0" fillId="0" borderId="3" xfId="0" applyNumberFormat="1" applyFont="1" applyBorder="1" applyAlignment="1">
      <alignment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2" borderId="6" xfId="0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3" borderId="1" xfId="0" applyFont="1" applyFill="1" applyBorder="1" applyAlignment="1">
      <alignment/>
    </xf>
    <xf numFmtId="44" fontId="1" fillId="3" borderId="2" xfId="0" applyNumberFormat="1" applyFont="1" applyFill="1" applyBorder="1" applyAlignment="1">
      <alignment/>
    </xf>
    <xf numFmtId="44" fontId="1" fillId="3" borderId="3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4" fillId="0" borderId="1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" xfId="0" applyFon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44" fontId="0" fillId="0" borderId="3" xfId="0" applyNumberFormat="1" applyBorder="1" applyAlignment="1">
      <alignment horizontal="left"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44" fontId="1" fillId="2" borderId="18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44" fontId="0" fillId="0" borderId="18" xfId="0" applyNumberFormat="1" applyBorder="1" applyAlignment="1">
      <alignment horizontal="left"/>
    </xf>
    <xf numFmtId="44" fontId="0" fillId="0" borderId="21" xfId="0" applyNumberFormat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44" fontId="1" fillId="3" borderId="18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3" xfId="0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8">
      <selection activeCell="H18" sqref="H18"/>
    </sheetView>
  </sheetViews>
  <sheetFormatPr defaultColWidth="9.140625" defaultRowHeight="12.75"/>
  <cols>
    <col min="1" max="1" width="33.7109375" style="0" customWidth="1"/>
    <col min="2" max="6" width="10.7109375" style="0" customWidth="1"/>
    <col min="9" max="9" width="30.57421875" style="0" customWidth="1"/>
  </cols>
  <sheetData>
    <row r="1" spans="1:6" ht="13.5" thickTop="1">
      <c r="A1" s="56">
        <v>2009</v>
      </c>
      <c r="B1" s="45" t="s">
        <v>4</v>
      </c>
      <c r="C1" s="45" t="s">
        <v>5</v>
      </c>
      <c r="D1" s="45" t="s">
        <v>6</v>
      </c>
      <c r="E1" s="46" t="s">
        <v>7</v>
      </c>
      <c r="F1" s="47" t="s">
        <v>29</v>
      </c>
    </row>
    <row r="2" spans="1:6" ht="13.5" thickBot="1">
      <c r="A2" s="57"/>
      <c r="B2" s="48">
        <v>54</v>
      </c>
      <c r="C2" s="48">
        <v>72</v>
      </c>
      <c r="D2" s="48">
        <v>30</v>
      </c>
      <c r="E2" s="49">
        <v>32</v>
      </c>
      <c r="F2" s="50">
        <v>23</v>
      </c>
    </row>
    <row r="3" spans="1:6" ht="13.5" customHeight="1">
      <c r="A3" s="27" t="s">
        <v>24</v>
      </c>
      <c r="B3" s="4"/>
      <c r="C3" s="4"/>
      <c r="D3" s="4"/>
      <c r="E3" s="35"/>
      <c r="F3" s="5"/>
    </row>
    <row r="4" spans="1:6" ht="7.5" customHeight="1">
      <c r="A4" s="13"/>
      <c r="B4" s="4"/>
      <c r="C4" s="4"/>
      <c r="D4" s="4"/>
      <c r="E4" s="35"/>
      <c r="F4" s="5"/>
    </row>
    <row r="5" spans="1:7" ht="12.75">
      <c r="A5" s="6" t="s">
        <v>14</v>
      </c>
      <c r="B5" s="7">
        <f>34776/211/12</f>
        <v>13.734597156398104</v>
      </c>
      <c r="C5" s="7">
        <f>34776/211/12</f>
        <v>13.734597156398104</v>
      </c>
      <c r="D5" s="7">
        <f>34776/211/12</f>
        <v>13.734597156398104</v>
      </c>
      <c r="E5" s="7">
        <f>34776/211/12</f>
        <v>13.734597156398104</v>
      </c>
      <c r="F5" s="8">
        <f>34776/211/12</f>
        <v>13.734597156398104</v>
      </c>
      <c r="G5" s="1"/>
    </row>
    <row r="6" spans="1:6" ht="7.5" customHeight="1">
      <c r="A6" s="3"/>
      <c r="B6" s="4"/>
      <c r="C6" s="4"/>
      <c r="D6" s="4"/>
      <c r="E6" s="4"/>
      <c r="F6" s="5"/>
    </row>
    <row r="7" spans="1:6" ht="12.75">
      <c r="A7" s="6" t="s">
        <v>8</v>
      </c>
      <c r="B7" s="7">
        <f>11035/211/12</f>
        <v>4.358214849921011</v>
      </c>
      <c r="C7" s="7">
        <f>11035/211/12</f>
        <v>4.358214849921011</v>
      </c>
      <c r="D7" s="7">
        <f>11035/211/12</f>
        <v>4.358214849921011</v>
      </c>
      <c r="E7" s="7">
        <f>11035/211/12</f>
        <v>4.358214849921011</v>
      </c>
      <c r="F7" s="8">
        <f>11035/211/12</f>
        <v>4.358214849921011</v>
      </c>
    </row>
    <row r="8" spans="1:6" ht="7.5" customHeight="1">
      <c r="A8" s="3"/>
      <c r="B8" s="4"/>
      <c r="C8" s="4"/>
      <c r="D8" s="4"/>
      <c r="E8" s="4"/>
      <c r="F8" s="5"/>
    </row>
    <row r="9" spans="1:6" ht="12.75">
      <c r="A9" s="3" t="s">
        <v>28</v>
      </c>
      <c r="B9" s="7">
        <f>(14000+500)/211/12</f>
        <v>5.726698262243286</v>
      </c>
      <c r="C9" s="7">
        <f>(14000+500)/211/12</f>
        <v>5.726698262243286</v>
      </c>
      <c r="D9" s="7">
        <f>(14000+500)/211/12</f>
        <v>5.726698262243286</v>
      </c>
      <c r="E9" s="7">
        <f>(14000+500)/211/12</f>
        <v>5.726698262243286</v>
      </c>
      <c r="F9" s="8">
        <f>(14000+500)/211/12</f>
        <v>5.726698262243286</v>
      </c>
    </row>
    <row r="10" spans="1:6" ht="12.75">
      <c r="A10" s="3" t="s">
        <v>9</v>
      </c>
      <c r="B10" s="7">
        <f>8645/211/12</f>
        <v>3.4142969984202214</v>
      </c>
      <c r="C10" s="7">
        <f>8645/211/12</f>
        <v>3.4142969984202214</v>
      </c>
      <c r="D10" s="7">
        <f>8645/211/12</f>
        <v>3.4142969984202214</v>
      </c>
      <c r="E10" s="7">
        <f>8645/211/12</f>
        <v>3.4142969984202214</v>
      </c>
      <c r="F10" s="8">
        <f>8645/211/12</f>
        <v>3.4142969984202214</v>
      </c>
    </row>
    <row r="11" spans="1:6" ht="12.75">
      <c r="A11" s="3" t="s">
        <v>0</v>
      </c>
      <c r="B11" s="11">
        <f>7800/211/12</f>
        <v>3.0805687203791465</v>
      </c>
      <c r="C11" s="11">
        <f>7800/211/12</f>
        <v>3.0805687203791465</v>
      </c>
      <c r="D11" s="11">
        <f>7800/211/12</f>
        <v>3.0805687203791465</v>
      </c>
      <c r="E11" s="11">
        <f>7800/211/12</f>
        <v>3.0805687203791465</v>
      </c>
      <c r="F11" s="12">
        <f>7800/211/12</f>
        <v>3.0805687203791465</v>
      </c>
    </row>
    <row r="12" spans="1:7" ht="12.75">
      <c r="A12" s="6" t="s">
        <v>13</v>
      </c>
      <c r="B12" s="9">
        <f>B9+B10+B11</f>
        <v>12.221563981042653</v>
      </c>
      <c r="C12" s="9">
        <f>C9+C10+C11</f>
        <v>12.221563981042653</v>
      </c>
      <c r="D12" s="9">
        <f>D9+D10+D11</f>
        <v>12.221563981042653</v>
      </c>
      <c r="E12" s="9">
        <f>E9+E10+E11</f>
        <v>12.221563981042653</v>
      </c>
      <c r="F12" s="10">
        <f>F9+F10+F11</f>
        <v>12.221563981042653</v>
      </c>
      <c r="G12" s="1"/>
    </row>
    <row r="13" spans="1:6" ht="7.5" customHeight="1">
      <c r="A13" s="3"/>
      <c r="B13" s="4"/>
      <c r="C13" s="4"/>
      <c r="D13" s="4"/>
      <c r="E13" s="4"/>
      <c r="F13" s="5"/>
    </row>
    <row r="14" spans="1:6" ht="12.75">
      <c r="A14" s="6" t="s">
        <v>25</v>
      </c>
      <c r="B14" s="7">
        <f>6620/211/12</f>
        <v>2.6145339652448656</v>
      </c>
      <c r="C14" s="7">
        <f>6620/211/12</f>
        <v>2.6145339652448656</v>
      </c>
      <c r="D14" s="7">
        <f>6620/211/12</f>
        <v>2.6145339652448656</v>
      </c>
      <c r="E14" s="7">
        <f>6620/211/12</f>
        <v>2.6145339652448656</v>
      </c>
      <c r="F14" s="8">
        <f>6620/211/12</f>
        <v>2.6145339652448656</v>
      </c>
    </row>
    <row r="15" spans="1:6" ht="7.5" customHeight="1">
      <c r="A15" s="3"/>
      <c r="B15" s="4"/>
      <c r="C15" s="4"/>
      <c r="D15" s="4"/>
      <c r="E15" s="4"/>
      <c r="F15" s="5"/>
    </row>
    <row r="16" spans="1:6" ht="12.75">
      <c r="A16" s="6" t="s">
        <v>10</v>
      </c>
      <c r="B16" s="7">
        <f>2188/211/12</f>
        <v>0.8641390205371248</v>
      </c>
      <c r="C16" s="7">
        <f>2188/211/12</f>
        <v>0.8641390205371248</v>
      </c>
      <c r="D16" s="7">
        <f>2188/211/12</f>
        <v>0.8641390205371248</v>
      </c>
      <c r="E16" s="7">
        <f>2188/211/12</f>
        <v>0.8641390205371248</v>
      </c>
      <c r="F16" s="8">
        <f>2188/211/12</f>
        <v>0.8641390205371248</v>
      </c>
    </row>
    <row r="17" spans="1:6" ht="7.5" customHeight="1">
      <c r="A17" s="3"/>
      <c r="B17" s="4"/>
      <c r="C17" s="4"/>
      <c r="D17" s="4"/>
      <c r="E17" s="4"/>
      <c r="F17" s="5"/>
    </row>
    <row r="18" spans="1:6" ht="12.75">
      <c r="A18" s="6" t="s">
        <v>21</v>
      </c>
      <c r="B18" s="7">
        <f>(1500+1279)/211/12</f>
        <v>1.0975513428120063</v>
      </c>
      <c r="C18" s="7">
        <f>(1500+1279)/211/12</f>
        <v>1.0975513428120063</v>
      </c>
      <c r="D18" s="7">
        <f>(1500+1279)/211/12</f>
        <v>1.0975513428120063</v>
      </c>
      <c r="E18" s="7">
        <f>(1500+1279)/211/12</f>
        <v>1.0975513428120063</v>
      </c>
      <c r="F18" s="8">
        <f>(1500+1279)/211/12</f>
        <v>1.0975513428120063</v>
      </c>
    </row>
    <row r="19" spans="1:6" ht="7.5" customHeight="1">
      <c r="A19" s="3"/>
      <c r="B19" s="4"/>
      <c r="C19" s="4"/>
      <c r="D19" s="4"/>
      <c r="E19" s="4"/>
      <c r="F19" s="5"/>
    </row>
    <row r="20" spans="1:6" ht="12.75">
      <c r="A20" s="3" t="s">
        <v>37</v>
      </c>
      <c r="B20" s="7">
        <f>(2000+18770)/211/12</f>
        <v>8.20300157977883</v>
      </c>
      <c r="C20" s="7">
        <f>(2000+18770)/211/12</f>
        <v>8.20300157977883</v>
      </c>
      <c r="D20" s="7">
        <f>(2000+18770)/211/12</f>
        <v>8.20300157977883</v>
      </c>
      <c r="E20" s="7">
        <f>(2000+18770)/211/12</f>
        <v>8.20300157977883</v>
      </c>
      <c r="F20" s="8">
        <f>(2000+18770)/211/12</f>
        <v>8.20300157977883</v>
      </c>
    </row>
    <row r="21" spans="1:6" ht="12.75">
      <c r="A21" s="3" t="s">
        <v>1</v>
      </c>
      <c r="B21" s="7">
        <f>3000/211/12</f>
        <v>1.1848341232227488</v>
      </c>
      <c r="C21" s="7">
        <f>3000/211/12</f>
        <v>1.1848341232227488</v>
      </c>
      <c r="D21" s="7">
        <f>3000/211/12</f>
        <v>1.1848341232227488</v>
      </c>
      <c r="E21" s="7">
        <f>3000/211/12</f>
        <v>1.1848341232227488</v>
      </c>
      <c r="F21" s="8">
        <f>3000/211/12</f>
        <v>1.1848341232227488</v>
      </c>
    </row>
    <row r="22" spans="1:6" ht="12.75">
      <c r="A22" s="3" t="s">
        <v>2</v>
      </c>
      <c r="B22" s="7">
        <f>4883/211/12</f>
        <v>1.9285150078988942</v>
      </c>
      <c r="C22" s="7">
        <f>4883/211/12</f>
        <v>1.9285150078988942</v>
      </c>
      <c r="D22" s="7">
        <f>4883/211/12</f>
        <v>1.9285150078988942</v>
      </c>
      <c r="E22" s="7">
        <f>4883/211/12</f>
        <v>1.9285150078988942</v>
      </c>
      <c r="F22" s="8">
        <f>4883/211/12</f>
        <v>1.9285150078988942</v>
      </c>
    </row>
    <row r="23" spans="1:6" ht="12.75">
      <c r="A23" s="3" t="s">
        <v>11</v>
      </c>
      <c r="B23" s="11">
        <f>(500+290)/211/12</f>
        <v>0.31200631911532384</v>
      </c>
      <c r="C23" s="11">
        <f>(500+290)/211/12</f>
        <v>0.31200631911532384</v>
      </c>
      <c r="D23" s="11">
        <f>(500+290)/211/12</f>
        <v>0.31200631911532384</v>
      </c>
      <c r="E23" s="11">
        <f>(500+290)/211/12</f>
        <v>0.31200631911532384</v>
      </c>
      <c r="F23" s="12">
        <f>(500+290)/211/12</f>
        <v>0.31200631911532384</v>
      </c>
    </row>
    <row r="24" spans="1:7" ht="12.75">
      <c r="A24" s="6" t="s">
        <v>20</v>
      </c>
      <c r="B24" s="9">
        <f>B20+B21+B22+B23</f>
        <v>11.628357030015797</v>
      </c>
      <c r="C24" s="9">
        <f>C20+C21+C22+C23</f>
        <v>11.628357030015797</v>
      </c>
      <c r="D24" s="9">
        <f>D20+D21+D22+D23</f>
        <v>11.628357030015797</v>
      </c>
      <c r="E24" s="9">
        <f>E20+E21+E22+E23</f>
        <v>11.628357030015797</v>
      </c>
      <c r="F24" s="10">
        <f>F20+F21+F22+F23</f>
        <v>11.628357030015797</v>
      </c>
      <c r="G24" s="1"/>
    </row>
    <row r="25" spans="1:6" ht="7.5" customHeight="1">
      <c r="A25" s="3"/>
      <c r="B25" s="4"/>
      <c r="C25" s="4"/>
      <c r="D25" s="4"/>
      <c r="E25" s="4"/>
      <c r="F25" s="5"/>
    </row>
    <row r="26" spans="1:6" ht="12.75">
      <c r="A26" s="6" t="s">
        <v>12</v>
      </c>
      <c r="B26" s="7">
        <f>39022/211/12</f>
        <v>15.411532385466034</v>
      </c>
      <c r="C26" s="7">
        <f>39022/211/12</f>
        <v>15.411532385466034</v>
      </c>
      <c r="D26" s="7">
        <f>39022/211/12</f>
        <v>15.411532385466034</v>
      </c>
      <c r="E26" s="7">
        <f>39022/211/12</f>
        <v>15.411532385466034</v>
      </c>
      <c r="F26" s="8">
        <f>39022/211/12</f>
        <v>15.411532385466034</v>
      </c>
    </row>
    <row r="27" spans="1:6" ht="7.5" customHeight="1">
      <c r="A27" s="3"/>
      <c r="B27" s="4"/>
      <c r="C27" s="4"/>
      <c r="D27" s="4"/>
      <c r="E27" s="35"/>
      <c r="F27" s="5"/>
    </row>
    <row r="28" spans="1:6" ht="12.75">
      <c r="A28" s="6" t="s">
        <v>3</v>
      </c>
      <c r="B28" s="7">
        <v>1</v>
      </c>
      <c r="C28" s="7">
        <v>0</v>
      </c>
      <c r="D28" s="7">
        <v>0</v>
      </c>
      <c r="E28" s="36">
        <v>0</v>
      </c>
      <c r="F28" s="8">
        <v>0</v>
      </c>
    </row>
    <row r="29" spans="1:6" ht="7.5" customHeight="1" thickBot="1">
      <c r="A29" s="3"/>
      <c r="B29" s="4"/>
      <c r="C29" s="4"/>
      <c r="D29" s="4"/>
      <c r="E29" s="35"/>
      <c r="F29" s="5"/>
    </row>
    <row r="30" spans="1:6" ht="7.5" customHeight="1">
      <c r="A30" s="28"/>
      <c r="B30" s="14"/>
      <c r="C30" s="14"/>
      <c r="D30" s="14"/>
      <c r="E30" s="37"/>
      <c r="F30" s="29"/>
    </row>
    <row r="31" spans="1:6" ht="12.75">
      <c r="A31" s="30" t="s">
        <v>34</v>
      </c>
      <c r="B31" s="15">
        <f>B5+B7+B12+B14+B16+B18+B24+B26+B28</f>
        <v>62.93048973143759</v>
      </c>
      <c r="C31" s="15">
        <f>C5+C7+C12+C14+C16+C18+C24+C26+C28</f>
        <v>61.93048973143759</v>
      </c>
      <c r="D31" s="15">
        <f>D5+D7+D12+D14+D16+D18+D24+D26+D28</f>
        <v>61.93048973143759</v>
      </c>
      <c r="E31" s="38">
        <f>E5+E7+E12+E14+E16+E18+E24+E26+E28</f>
        <v>61.93048973143759</v>
      </c>
      <c r="F31" s="31">
        <f>F5+F7+F12+F14+F16+F18+F24+F26+F28</f>
        <v>61.93048973143759</v>
      </c>
    </row>
    <row r="32" spans="1:6" ht="7.5" customHeight="1" thickBot="1">
      <c r="A32" s="32"/>
      <c r="B32" s="16"/>
      <c r="C32" s="16"/>
      <c r="D32" s="16"/>
      <c r="E32" s="39"/>
      <c r="F32" s="33"/>
    </row>
    <row r="33" spans="1:6" ht="13.5" customHeight="1">
      <c r="A33" s="27" t="s">
        <v>26</v>
      </c>
      <c r="B33" s="4"/>
      <c r="C33" s="4"/>
      <c r="D33" s="4"/>
      <c r="E33" s="35"/>
      <c r="F33" s="5"/>
    </row>
    <row r="34" spans="1:6" ht="7.5" customHeight="1">
      <c r="A34" s="3"/>
      <c r="B34" s="4"/>
      <c r="C34" s="4"/>
      <c r="D34" s="4"/>
      <c r="E34" s="35"/>
      <c r="F34" s="5"/>
    </row>
    <row r="35" spans="1:6" ht="12.75">
      <c r="A35" s="6" t="s">
        <v>22</v>
      </c>
      <c r="B35" s="4"/>
      <c r="C35" s="7">
        <f>21726/C2/12</f>
        <v>25.145833333333332</v>
      </c>
      <c r="D35" s="7">
        <f>4302/D2/12</f>
        <v>11.950000000000001</v>
      </c>
      <c r="E35" s="36">
        <f>17695/E2/12</f>
        <v>46.080729166666664</v>
      </c>
      <c r="F35" s="8">
        <f>12791/F2/12</f>
        <v>46.344202898550726</v>
      </c>
    </row>
    <row r="36" spans="1:6" ht="7.5" customHeight="1">
      <c r="A36" s="3"/>
      <c r="B36" s="4"/>
      <c r="C36" s="4"/>
      <c r="D36" s="4"/>
      <c r="E36" s="35"/>
      <c r="F36" s="5"/>
    </row>
    <row r="37" spans="1:6" ht="12.75">
      <c r="A37" s="6" t="s">
        <v>19</v>
      </c>
      <c r="B37" s="4"/>
      <c r="C37" s="7">
        <f>7100/C2/12</f>
        <v>8.217592592592593</v>
      </c>
      <c r="D37" s="7">
        <f>1100/D2/12</f>
        <v>3.0555555555555554</v>
      </c>
      <c r="E37" s="36">
        <f>1600/E2/12</f>
        <v>4.166666666666667</v>
      </c>
      <c r="F37" s="8">
        <f>1500/F2/12</f>
        <v>5.434782608695652</v>
      </c>
    </row>
    <row r="38" spans="1:6" ht="7.5" customHeight="1">
      <c r="A38" s="3"/>
      <c r="B38" s="4"/>
      <c r="C38" s="4"/>
      <c r="D38" s="4"/>
      <c r="E38" s="35"/>
      <c r="F38" s="5"/>
    </row>
    <row r="39" spans="1:6" ht="12.75">
      <c r="A39" s="6" t="s">
        <v>23</v>
      </c>
      <c r="B39" s="4"/>
      <c r="C39" s="7">
        <f>1355/C2/12</f>
        <v>1.568287037037037</v>
      </c>
      <c r="D39" s="7">
        <f>455/D2/12</f>
        <v>1.2638888888888888</v>
      </c>
      <c r="E39" s="36">
        <f>3000/E2/12</f>
        <v>7.8125</v>
      </c>
      <c r="F39" s="8">
        <f>3000/F2/12</f>
        <v>10.869565217391305</v>
      </c>
    </row>
    <row r="40" spans="1:6" ht="7.5" customHeight="1">
      <c r="A40" s="3"/>
      <c r="B40" s="4"/>
      <c r="C40" s="4"/>
      <c r="D40" s="4"/>
      <c r="E40" s="35"/>
      <c r="F40" s="5"/>
    </row>
    <row r="41" spans="1:6" ht="12.75">
      <c r="A41" s="3" t="s">
        <v>32</v>
      </c>
      <c r="B41" s="4"/>
      <c r="C41" s="7">
        <f>2500/C2/12</f>
        <v>2.8935185185185186</v>
      </c>
      <c r="D41" s="7">
        <v>0</v>
      </c>
      <c r="E41" s="36">
        <f>1000/E2/12</f>
        <v>2.6041666666666665</v>
      </c>
      <c r="F41" s="8">
        <f>1000/F2/12</f>
        <v>3.6231884057971016</v>
      </c>
    </row>
    <row r="42" spans="1:6" ht="12.75">
      <c r="A42" s="3" t="s">
        <v>33</v>
      </c>
      <c r="B42" s="4"/>
      <c r="C42" s="7">
        <f>81775/C2/12</f>
        <v>94.64699074074075</v>
      </c>
      <c r="D42" s="7">
        <f>3000/D2/12</f>
        <v>8.333333333333334</v>
      </c>
      <c r="E42" s="36">
        <f>(22000+2100+1000)/E2/12</f>
        <v>65.36458333333333</v>
      </c>
      <c r="F42" s="8">
        <f>(16500+1700+700)/F2/12</f>
        <v>68.47826086956522</v>
      </c>
    </row>
    <row r="43" spans="1:6" ht="12.75">
      <c r="A43" s="3" t="s">
        <v>15</v>
      </c>
      <c r="B43" s="4"/>
      <c r="C43" s="7">
        <f>1500/C2/12</f>
        <v>1.736111111111111</v>
      </c>
      <c r="D43" s="7">
        <v>0</v>
      </c>
      <c r="E43" s="40">
        <v>0</v>
      </c>
      <c r="F43" s="34">
        <v>0</v>
      </c>
    </row>
    <row r="44" spans="1:6" ht="12.75">
      <c r="A44" s="3" t="s">
        <v>30</v>
      </c>
      <c r="B44" s="4"/>
      <c r="C44" s="7">
        <f>3200/C2/12</f>
        <v>3.7037037037037037</v>
      </c>
      <c r="D44" s="7"/>
      <c r="E44" s="40"/>
      <c r="F44" s="34"/>
    </row>
    <row r="45" spans="1:6" ht="12.75">
      <c r="A45" s="3" t="s">
        <v>16</v>
      </c>
      <c r="B45" s="4"/>
      <c r="C45" s="7">
        <f>42000/C2/12</f>
        <v>48.611111111111114</v>
      </c>
      <c r="D45" s="7">
        <f>5200/D2/12</f>
        <v>14.444444444444445</v>
      </c>
      <c r="E45" s="36">
        <f>17000/E2/12</f>
        <v>44.270833333333336</v>
      </c>
      <c r="F45" s="8">
        <f>13500/F2/12</f>
        <v>48.91304347826087</v>
      </c>
    </row>
    <row r="46" spans="1:6" ht="12.75">
      <c r="A46" s="3" t="s">
        <v>17</v>
      </c>
      <c r="B46" s="4"/>
      <c r="C46" s="11">
        <f>(5000+297)/C2/12</f>
        <v>6.130787037037037</v>
      </c>
      <c r="D46" s="11">
        <v>0</v>
      </c>
      <c r="E46" s="41">
        <f>(2000+750)/E2/12</f>
        <v>7.161458333333333</v>
      </c>
      <c r="F46" s="12">
        <f>(2000+750)/F2/12</f>
        <v>9.96376811594203</v>
      </c>
    </row>
    <row r="47" spans="1:8" ht="12.75">
      <c r="A47" s="6" t="s">
        <v>38</v>
      </c>
      <c r="B47" s="4"/>
      <c r="C47" s="9">
        <f>C41+C42+C43+C44+C45+C46</f>
        <v>157.72222222222226</v>
      </c>
      <c r="D47" s="9">
        <f>D41+D42+D43+D44+D45+D46</f>
        <v>22.77777777777778</v>
      </c>
      <c r="E47" s="9">
        <f>E41+E42+E43+E44+E45+E46</f>
        <v>119.40104166666667</v>
      </c>
      <c r="F47" s="10">
        <f>F41+F42+F43+F44+F45+F46</f>
        <v>130.97826086956522</v>
      </c>
      <c r="H47" s="2"/>
    </row>
    <row r="48" spans="1:6" ht="7.5" customHeight="1">
      <c r="A48" s="3"/>
      <c r="B48" s="4"/>
      <c r="C48" s="4"/>
      <c r="D48" s="4"/>
      <c r="E48" s="35"/>
      <c r="F48" s="5"/>
    </row>
    <row r="49" spans="1:6" ht="12.75">
      <c r="A49" s="6" t="s">
        <v>31</v>
      </c>
      <c r="B49" s="4"/>
      <c r="C49" s="7">
        <f>10000/C2/12</f>
        <v>11.574074074074074</v>
      </c>
      <c r="D49" s="7">
        <v>0</v>
      </c>
      <c r="E49" s="36">
        <v>0</v>
      </c>
      <c r="F49" s="8">
        <v>0</v>
      </c>
    </row>
    <row r="50" spans="1:6" ht="7.5" customHeight="1">
      <c r="A50" s="3"/>
      <c r="B50" s="4"/>
      <c r="C50" s="4"/>
      <c r="D50" s="4"/>
      <c r="E50" s="35"/>
      <c r="F50" s="5"/>
    </row>
    <row r="51" spans="1:6" ht="13.5" customHeight="1">
      <c r="A51" s="6" t="s">
        <v>18</v>
      </c>
      <c r="B51" s="4"/>
      <c r="C51" s="7">
        <f>30900/C2/12</f>
        <v>35.76388888888889</v>
      </c>
      <c r="D51" s="7">
        <f>12673/D2/12</f>
        <v>35.202777777777776</v>
      </c>
      <c r="E51" s="36">
        <f>3200/E2/12</f>
        <v>8.333333333333334</v>
      </c>
      <c r="F51" s="8">
        <f>2600/F2/12</f>
        <v>9.420289855072463</v>
      </c>
    </row>
    <row r="52" spans="1:6" ht="7.5" customHeight="1" thickBot="1">
      <c r="A52" s="3"/>
      <c r="B52" s="4"/>
      <c r="C52" s="4"/>
      <c r="D52" s="4"/>
      <c r="E52" s="35"/>
      <c r="F52" s="5"/>
    </row>
    <row r="53" spans="1:6" ht="7.5" customHeight="1">
      <c r="A53" s="28"/>
      <c r="B53" s="14"/>
      <c r="C53" s="14"/>
      <c r="D53" s="14"/>
      <c r="E53" s="37"/>
      <c r="F53" s="29"/>
    </row>
    <row r="54" spans="1:6" ht="12.75">
      <c r="A54" s="30" t="s">
        <v>39</v>
      </c>
      <c r="B54" s="17">
        <v>0</v>
      </c>
      <c r="C54" s="15">
        <f>C35+C37+C39+C47+C49+C51</f>
        <v>239.99189814814818</v>
      </c>
      <c r="D54" s="15">
        <f>D35+D37+D39+D47+D51</f>
        <v>74.25</v>
      </c>
      <c r="E54" s="38">
        <f>E35+E37+E39+E47+E51</f>
        <v>185.79427083333334</v>
      </c>
      <c r="F54" s="31">
        <f>F35+F37+F39+F47+F51</f>
        <v>203.04710144927537</v>
      </c>
    </row>
    <row r="55" spans="1:6" ht="7.5" customHeight="1" thickBot="1">
      <c r="A55" s="52"/>
      <c r="B55" s="53"/>
      <c r="C55" s="53"/>
      <c r="D55" s="53"/>
      <c r="E55" s="54"/>
      <c r="F55" s="55"/>
    </row>
    <row r="56" spans="1:6" ht="9.75" customHeight="1" thickBot="1" thickTop="1">
      <c r="A56" s="51"/>
      <c r="B56" s="51"/>
      <c r="C56" s="51"/>
      <c r="D56" s="51"/>
      <c r="E56" s="51"/>
      <c r="F56" s="51"/>
    </row>
    <row r="57" spans="1:6" ht="7.5" customHeight="1" thickTop="1">
      <c r="A57" s="18"/>
      <c r="B57" s="19"/>
      <c r="C57" s="19"/>
      <c r="D57" s="19"/>
      <c r="E57" s="43"/>
      <c r="F57" s="20"/>
    </row>
    <row r="58" spans="1:6" ht="15.75">
      <c r="A58" s="21" t="s">
        <v>40</v>
      </c>
      <c r="B58" s="22">
        <f>B31+B54</f>
        <v>62.93048973143759</v>
      </c>
      <c r="C58" s="22">
        <f>C31+C54</f>
        <v>301.92238787958576</v>
      </c>
      <c r="D58" s="22">
        <f>D31+D54</f>
        <v>136.1804897314376</v>
      </c>
      <c r="E58" s="44">
        <f>E31+E54</f>
        <v>247.72476056477092</v>
      </c>
      <c r="F58" s="23">
        <f>F31+F54</f>
        <v>264.977591180713</v>
      </c>
    </row>
    <row r="59" spans="1:6" ht="7.5" customHeight="1" thickBot="1">
      <c r="A59" s="24"/>
      <c r="B59" s="25"/>
      <c r="C59" s="25"/>
      <c r="D59" s="25"/>
      <c r="E59" s="42"/>
      <c r="F59" s="26"/>
    </row>
    <row r="60" ht="13.5" thickTop="1"/>
    <row r="61" ht="12.75">
      <c r="A61" t="s">
        <v>41</v>
      </c>
    </row>
    <row r="62" ht="12.75">
      <c r="A62" t="s">
        <v>27</v>
      </c>
    </row>
    <row r="63" ht="12.75">
      <c r="A63" t="s">
        <v>35</v>
      </c>
    </row>
    <row r="64" ht="12.75">
      <c r="A64" t="s">
        <v>36</v>
      </c>
    </row>
  </sheetData>
  <mergeCells count="1">
    <mergeCell ref="A1:A2"/>
  </mergeCells>
  <printOptions/>
  <pageMargins left="0.75" right="0.75" top="0.75" bottom="0.5" header="0.5" footer="0.25"/>
  <pageSetup horizontalDpi="600" verticalDpi="600" orientation="portrait" r:id="rId1"/>
  <headerFooter alignWithMargins="0">
    <oddHeader>&amp;C&amp;"Arial,Bold"&amp;12 2009 MONTHLY BUDGET BREAKDOWN BY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ellis</dc:creator>
  <cp:keywords/>
  <dc:description/>
  <cp:lastModifiedBy>ROBERT ELLIS</cp:lastModifiedBy>
  <cp:lastPrinted>2009-02-10T15:02:40Z</cp:lastPrinted>
  <dcterms:created xsi:type="dcterms:W3CDTF">2007-01-14T18:17:35Z</dcterms:created>
  <dcterms:modified xsi:type="dcterms:W3CDTF">2009-02-10T15:03:48Z</dcterms:modified>
  <cp:category/>
  <cp:version/>
  <cp:contentType/>
  <cp:contentStatus/>
</cp:coreProperties>
</file>